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OneDrive\Github\biznav\전자신고\"/>
    </mc:Choice>
  </mc:AlternateContent>
  <xr:revisionPtr revIDLastSave="0" documentId="13_ncr:1_{C0FA0289-DF4C-4458-A6A6-B13C7C56A807}" xr6:coauthVersionLast="47" xr6:coauthVersionMax="47" xr10:uidLastSave="{00000000-0000-0000-0000-000000000000}"/>
  <bookViews>
    <workbookView xWindow="390" yWindow="345" windowWidth="38370" windowHeight="23100" xr2:uid="{09016428-572D-4A03-B117-2094B2E3DB5B}"/>
  </bookViews>
  <sheets>
    <sheet name="주택임대소득계산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C19" i="1"/>
  <c r="L19" i="1"/>
  <c r="K19" i="1"/>
  <c r="J19" i="1"/>
  <c r="I19" i="1"/>
  <c r="H19" i="1"/>
  <c r="G19" i="1"/>
  <c r="F19" i="1"/>
  <c r="L23" i="1"/>
  <c r="K23" i="1"/>
  <c r="J23" i="1"/>
  <c r="I23" i="1"/>
  <c r="H23" i="1"/>
  <c r="G23" i="1"/>
  <c r="F23" i="1"/>
  <c r="D22" i="1"/>
  <c r="C22" i="1"/>
  <c r="L22" i="1"/>
  <c r="K22" i="1"/>
  <c r="J22" i="1"/>
  <c r="I22" i="1"/>
  <c r="H22" i="1"/>
  <c r="G22" i="1"/>
  <c r="F22" i="1"/>
  <c r="L21" i="1"/>
  <c r="K21" i="1"/>
  <c r="J21" i="1"/>
  <c r="I21" i="1"/>
  <c r="H21" i="1"/>
  <c r="G21" i="1"/>
  <c r="F21" i="1"/>
  <c r="E21" i="1"/>
  <c r="E22" i="1" s="1"/>
  <c r="D21" i="1"/>
  <c r="C21" i="1"/>
  <c r="M16" i="1"/>
  <c r="M18" i="1"/>
  <c r="M15" i="1"/>
  <c r="M14" i="1"/>
  <c r="M17" i="1"/>
  <c r="M11" i="1"/>
  <c r="E20" i="1" s="1"/>
  <c r="F20" i="1" l="1"/>
  <c r="H20" i="1"/>
  <c r="I20" i="1"/>
  <c r="J20" i="1"/>
  <c r="G20" i="1"/>
  <c r="K20" i="1"/>
  <c r="L20" i="1"/>
  <c r="C20" i="1"/>
  <c r="D20" i="1"/>
  <c r="E23" i="1"/>
  <c r="C23" i="1"/>
  <c r="D23" i="1"/>
  <c r="M21" i="1"/>
  <c r="C31" i="1" s="1"/>
  <c r="E39" i="1"/>
  <c r="G50" i="1" l="1"/>
  <c r="C54" i="1"/>
  <c r="G52" i="1"/>
  <c r="G48" i="1"/>
  <c r="C51" i="1"/>
  <c r="G56" i="1"/>
  <c r="G55" i="1"/>
  <c r="C53" i="1"/>
  <c r="C52" i="1"/>
  <c r="G57" i="1"/>
  <c r="G53" i="1"/>
  <c r="M20" i="1"/>
  <c r="C57" i="1" l="1"/>
  <c r="C50" i="1"/>
  <c r="C55" i="1"/>
  <c r="G49" i="1"/>
  <c r="C49" i="1"/>
  <c r="G54" i="1"/>
  <c r="G51" i="1"/>
  <c r="C48" i="1"/>
  <c r="D48" i="1" s="1"/>
  <c r="F48" i="1" s="1"/>
  <c r="D49" i="1" s="1"/>
  <c r="E49" i="1" s="1"/>
  <c r="H49" i="1" s="1"/>
  <c r="I49" i="1" s="1"/>
  <c r="C56" i="1"/>
  <c r="C39" i="1"/>
  <c r="C41" i="1" s="1"/>
  <c r="D39" i="1"/>
  <c r="D41" i="1" s="1"/>
  <c r="E48" i="1" l="1"/>
  <c r="G58" i="1"/>
  <c r="C58" i="1"/>
  <c r="H48" i="1"/>
  <c r="I48" i="1" s="1"/>
  <c r="F49" i="1"/>
  <c r="D50" i="1" l="1"/>
  <c r="E50" i="1" l="1"/>
  <c r="F50" i="1"/>
  <c r="H50" i="1" l="1"/>
  <c r="I50" i="1" s="1"/>
  <c r="D51" i="1"/>
  <c r="E51" i="1" l="1"/>
  <c r="F51" i="1"/>
  <c r="H51" i="1" l="1"/>
  <c r="I51" i="1" s="1"/>
  <c r="D52" i="1"/>
  <c r="E52" i="1" l="1"/>
  <c r="F52" i="1"/>
  <c r="H52" i="1" l="1"/>
  <c r="I52" i="1" s="1"/>
  <c r="D53" i="1"/>
  <c r="E53" i="1" s="1"/>
  <c r="H53" i="1" s="1"/>
  <c r="I53" i="1" l="1"/>
  <c r="F53" i="1"/>
  <c r="D54" i="1" l="1"/>
  <c r="E54" i="1" s="1"/>
  <c r="H54" i="1" s="1"/>
  <c r="I54" i="1" s="1"/>
  <c r="F54" i="1" l="1"/>
  <c r="D55" i="1" l="1"/>
  <c r="E55" i="1" s="1"/>
  <c r="H55" i="1" s="1"/>
  <c r="I55" i="1" s="1"/>
  <c r="F55" i="1" l="1"/>
  <c r="D56" i="1" l="1"/>
  <c r="E56" i="1" s="1"/>
  <c r="H56" i="1" s="1"/>
  <c r="I56" i="1" s="1"/>
  <c r="F56" i="1" l="1"/>
  <c r="D57" i="1" l="1"/>
  <c r="E57" i="1" l="1"/>
  <c r="D58" i="1"/>
  <c r="F57" i="1"/>
  <c r="F58" i="1" s="1"/>
  <c r="H57" i="1" l="1"/>
  <c r="E58" i="1"/>
  <c r="I57" i="1" l="1"/>
  <c r="I58" i="1" s="1"/>
  <c r="C32" i="1" s="1"/>
  <c r="E40" i="1" s="1"/>
  <c r="E41" i="1" s="1"/>
  <c r="H58" i="1"/>
</calcChain>
</file>

<file path=xl/sharedStrings.xml><?xml version="1.0" encoding="utf-8"?>
<sst xmlns="http://schemas.openxmlformats.org/spreadsheetml/2006/main" count="55" uniqueCount="50">
  <si>
    <t>구분</t>
    <phoneticPr fontId="2" type="noConversion"/>
  </si>
  <si>
    <t>합계</t>
    <phoneticPr fontId="2" type="noConversion"/>
  </si>
  <si>
    <t>임대기간</t>
    <phoneticPr fontId="2" type="noConversion"/>
  </si>
  <si>
    <t>월세</t>
    <phoneticPr fontId="2" type="noConversion"/>
  </si>
  <si>
    <t>보증금</t>
    <phoneticPr fontId="2" type="noConversion"/>
  </si>
  <si>
    <t>국외소재</t>
    <phoneticPr fontId="2" type="noConversion"/>
  </si>
  <si>
    <t>비소형주택</t>
    <phoneticPr fontId="2" type="noConversion"/>
  </si>
  <si>
    <t>기준시가</t>
    <phoneticPr fontId="2" type="noConversion"/>
  </si>
  <si>
    <t>간주임대료 계산여부</t>
    <phoneticPr fontId="2" type="noConversion"/>
  </si>
  <si>
    <t>보증금 공제액</t>
    <phoneticPr fontId="2" type="noConversion"/>
  </si>
  <si>
    <t>정기예금 이자율</t>
    <phoneticPr fontId="2" type="noConversion"/>
  </si>
  <si>
    <t>간주임대료</t>
    <phoneticPr fontId="2" type="noConversion"/>
  </si>
  <si>
    <t>순번</t>
    <phoneticPr fontId="2" type="noConversion"/>
  </si>
  <si>
    <t>차감액</t>
    <phoneticPr fontId="2" type="noConversion"/>
  </si>
  <si>
    <t>공제후 보증금잔액</t>
    <phoneticPr fontId="2" type="noConversion"/>
  </si>
  <si>
    <t>공제잔액</t>
    <phoneticPr fontId="2" type="noConversion"/>
  </si>
  <si>
    <t>적수</t>
    <phoneticPr fontId="2" type="noConversion"/>
  </si>
  <si>
    <t>1주택</t>
    <phoneticPr fontId="2" type="noConversion"/>
  </si>
  <si>
    <t>2주택</t>
    <phoneticPr fontId="2" type="noConversion"/>
  </si>
  <si>
    <t>3주택 이상</t>
    <phoneticPr fontId="2" type="noConversion"/>
  </si>
  <si>
    <t>2. 간주임대료 계산 정보</t>
    <phoneticPr fontId="2" type="noConversion"/>
  </si>
  <si>
    <t>임대시작일</t>
    <phoneticPr fontId="2" type="noConversion"/>
  </si>
  <si>
    <t>임대종료일</t>
    <phoneticPr fontId="2" type="noConversion"/>
  </si>
  <si>
    <t xml:space="preserve">  '20년 기준 공제액 3억원</t>
    <phoneticPr fontId="2" type="noConversion"/>
  </si>
  <si>
    <t xml:space="preserve">  '20년 기준 적용 정기예금 이자율</t>
    <phoneticPr fontId="2" type="noConversion"/>
  </si>
  <si>
    <t>임대 중인 주택에 대한 정보를 입력하시기 바랍니다. (주택은 현재 10개까지 입력이 가능합니다.)</t>
    <phoneticPr fontId="2" type="noConversion"/>
  </si>
  <si>
    <t>임대기간(자동계산)</t>
    <phoneticPr fontId="2" type="noConversion"/>
  </si>
  <si>
    <t>보증금 공제 순서(자동계산)</t>
    <phoneticPr fontId="2" type="noConversion"/>
  </si>
  <si>
    <t>간주임대료(자동계산)</t>
    <phoneticPr fontId="2" type="noConversion"/>
  </si>
  <si>
    <t>주택임대소득 합계</t>
    <phoneticPr fontId="2" type="noConversion"/>
  </si>
  <si>
    <t>3. 주택임대소득 계산 결과 (자동계산)</t>
    <phoneticPr fontId="2" type="noConversion"/>
  </si>
  <si>
    <t>비즈넵 주택임대소득 계산기</t>
    <phoneticPr fontId="2" type="noConversion"/>
  </si>
  <si>
    <t>2021.8.29</t>
    <phoneticPr fontId="2" type="noConversion"/>
  </si>
  <si>
    <t>입력사항을 바탕으로 자동으로 계산된 간주임대료입니다.</t>
    <phoneticPr fontId="2" type="noConversion"/>
  </si>
  <si>
    <t>간주임대료 계산 상세내역입니다.</t>
    <phoneticPr fontId="2" type="noConversion"/>
  </si>
  <si>
    <t>간주임대료와 월세를 합한 주택임대소득 금액입니다.</t>
    <phoneticPr fontId="2" type="noConversion"/>
  </si>
  <si>
    <t>[참고] 간주임대료 계산 상세 내역(자동계산)</t>
    <phoneticPr fontId="2" type="noConversion"/>
  </si>
  <si>
    <t>1. 사용자 입력사항</t>
    <phoneticPr fontId="2" type="noConversion"/>
  </si>
  <si>
    <t>연간 월세합계액</t>
    <phoneticPr fontId="2" type="noConversion"/>
  </si>
  <si>
    <t>합산대상 월세</t>
    <phoneticPr fontId="2" type="noConversion"/>
  </si>
  <si>
    <t>계산 대상/제외</t>
    <phoneticPr fontId="2" type="noConversion"/>
  </si>
  <si>
    <t>보증금 적수(자동계산)</t>
    <phoneticPr fontId="2" type="noConversion"/>
  </si>
  <si>
    <t>보증금의 적수가 가장 큰 주택부터 공제액을 우선 차감합니다.</t>
    <phoneticPr fontId="2" type="noConversion"/>
  </si>
  <si>
    <t>유의사항</t>
    <phoneticPr fontId="2" type="noConversion"/>
  </si>
  <si>
    <t>비즈넵 홈페이지</t>
    <phoneticPr fontId="2" type="noConversion"/>
  </si>
  <si>
    <t>본 계산기는 납세자의 편의를 위하여 비즈넵이 제작한 계산기로, 수정 및 재배포를 금지합니다.</t>
    <phoneticPr fontId="2" type="noConversion"/>
  </si>
  <si>
    <t>계산기에 대한 문의사항 및 수정사항은 비즈넵 홈페이지 또는 앱을 통해서 해주시면 감사하겠습니다.</t>
    <phoneticPr fontId="2" type="noConversion"/>
  </si>
  <si>
    <t>입력 필요 항목</t>
    <phoneticPr fontId="2" type="noConversion"/>
  </si>
  <si>
    <t>-</t>
    <phoneticPr fontId="2" type="noConversion"/>
  </si>
  <si>
    <t>간주임대료 계산 대상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</si>
</sst>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sz val="8"/>
      <color rgb="FFC00000"/>
      <name val="맑은 고딕"/>
      <family val="3"/>
      <charset val="129"/>
      <scheme val="minor"/>
    </font>
    <font>
      <b/>
      <u/>
      <sz val="11"/>
      <color theme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vertical="center"/>
      <protection hidden="1"/>
    </xf>
    <xf numFmtId="3" fontId="5" fillId="0" borderId="0" xfId="0" applyNumberFormat="1" applyFont="1" applyFill="1" applyProtection="1">
      <alignment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5" fillId="0" borderId="0" xfId="0" applyFont="1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1" fillId="0" borderId="0" xfId="1" applyFont="1" applyFill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3" fontId="10" fillId="6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3" fontId="7" fillId="3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3" fontId="5" fillId="6" borderId="1" xfId="0" applyNumberFormat="1" applyFont="1" applyFill="1" applyBorder="1" applyAlignment="1" applyProtection="1">
      <alignment horizontal="center" vertical="center"/>
      <protection locked="0" hidden="1"/>
    </xf>
    <xf numFmtId="0" fontId="5" fillId="6" borderId="1" xfId="0" applyFont="1" applyFill="1" applyBorder="1" applyAlignment="1" applyProtection="1">
      <alignment horizontal="center" vertical="center"/>
      <protection locked="0" hidden="1"/>
    </xf>
    <xf numFmtId="0" fontId="5" fillId="6" borderId="1" xfId="0" applyFont="1" applyFill="1" applyBorder="1" applyProtection="1">
      <alignment vertical="center"/>
      <protection locked="0" hidden="1"/>
    </xf>
    <xf numFmtId="3" fontId="5" fillId="2" borderId="7" xfId="0" applyNumberFormat="1" applyFont="1" applyFill="1" applyBorder="1" applyAlignment="1" applyProtection="1">
      <alignment horizontal="center" vertical="center"/>
      <protection hidden="1"/>
    </xf>
    <xf numFmtId="14" fontId="5" fillId="6" borderId="1" xfId="0" applyNumberFormat="1" applyFont="1" applyFill="1" applyBorder="1" applyAlignment="1" applyProtection="1">
      <alignment horizontal="center" vertical="center"/>
      <protection locked="0" hidden="1"/>
    </xf>
    <xf numFmtId="3" fontId="5" fillId="0" borderId="6" xfId="0" applyNumberFormat="1" applyFont="1" applyFill="1" applyBorder="1" applyAlignment="1" applyProtection="1">
      <alignment horizontal="center" vertical="center"/>
      <protection hidden="1"/>
    </xf>
    <xf numFmtId="3" fontId="5" fillId="6" borderId="1" xfId="0" applyNumberFormat="1" applyFont="1" applyFill="1" applyBorder="1" applyProtection="1">
      <alignment vertical="center"/>
      <protection locked="0"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3" fontId="5" fillId="2" borderId="12" xfId="0" applyNumberFormat="1" applyFont="1" applyFill="1" applyBorder="1" applyAlignment="1" applyProtection="1">
      <alignment horizontal="center" vertical="center"/>
      <protection hidden="1"/>
    </xf>
    <xf numFmtId="3" fontId="5" fillId="2" borderId="13" xfId="0" applyNumberFormat="1" applyFont="1" applyFill="1" applyBorder="1" applyAlignment="1" applyProtection="1">
      <alignment horizontal="center" vertical="center"/>
      <protection hidden="1"/>
    </xf>
    <xf numFmtId="3" fontId="5" fillId="2" borderId="8" xfId="0" applyNumberFormat="1" applyFont="1" applyFill="1" applyBorder="1" applyAlignment="1" applyProtection="1">
      <alignment horizontal="center" vertical="center"/>
      <protection hidden="1"/>
    </xf>
    <xf numFmtId="3" fontId="5" fillId="2" borderId="9" xfId="0" applyNumberFormat="1" applyFont="1" applyFill="1" applyBorder="1" applyAlignment="1" applyProtection="1">
      <alignment horizontal="center" vertical="center"/>
      <protection hidden="1"/>
    </xf>
    <xf numFmtId="3" fontId="5" fillId="2" borderId="10" xfId="0" applyNumberFormat="1" applyFont="1" applyFill="1" applyBorder="1" applyAlignment="1" applyProtection="1">
      <alignment horizontal="center" vertical="center"/>
      <protection hidden="1"/>
    </xf>
    <xf numFmtId="3" fontId="7" fillId="4" borderId="3" xfId="0" applyNumberFormat="1" applyFont="1" applyFill="1" applyBorder="1" applyAlignment="1" applyProtection="1">
      <alignment horizontal="center" vertical="center"/>
      <protection hidden="1"/>
    </xf>
    <xf numFmtId="3" fontId="5" fillId="0" borderId="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quotePrefix="1" applyFont="1" applyFill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3" fontId="7" fillId="4" borderId="6" xfId="0" applyNumberFormat="1" applyFont="1" applyFill="1" applyBorder="1" applyAlignment="1" applyProtection="1">
      <alignment horizontal="center" vertical="center"/>
      <protection hidden="1"/>
    </xf>
    <xf numFmtId="176" fontId="5" fillId="0" borderId="7" xfId="0" applyNumberFormat="1" applyFont="1" applyFill="1" applyBorder="1" applyAlignment="1" applyProtection="1">
      <alignment horizontal="center" vertical="center"/>
      <protection locked="0" hidden="1"/>
    </xf>
    <xf numFmtId="3" fontId="4" fillId="7" borderId="7" xfId="0" applyNumberFormat="1" applyFont="1" applyFill="1" applyBorder="1" applyAlignment="1" applyProtection="1">
      <alignment horizontal="center" vertical="center"/>
      <protection hidden="1"/>
    </xf>
    <xf numFmtId="3" fontId="7" fillId="4" borderId="8" xfId="0" applyNumberFormat="1" applyFont="1" applyFill="1" applyBorder="1" applyAlignment="1" applyProtection="1">
      <alignment horizontal="center" vertical="center"/>
      <protection hidden="1"/>
    </xf>
    <xf numFmtId="3" fontId="4" fillId="7" borderId="10" xfId="0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Fill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3" fontId="7" fillId="4" borderId="4" xfId="0" applyNumberFormat="1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Protection="1">
      <alignment vertical="center"/>
      <protection hidden="1"/>
    </xf>
    <xf numFmtId="3" fontId="5" fillId="0" borderId="7" xfId="0" applyNumberFormat="1" applyFont="1" applyFill="1" applyBorder="1" applyProtection="1">
      <alignment vertical="center"/>
      <protection hidden="1"/>
    </xf>
    <xf numFmtId="0" fontId="5" fillId="0" borderId="1" xfId="0" applyFont="1" applyFill="1" applyBorder="1" applyProtection="1">
      <alignment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3" fontId="7" fillId="4" borderId="9" xfId="0" applyNumberFormat="1" applyFont="1" applyFill="1" applyBorder="1" applyProtection="1">
      <alignment vertical="center"/>
      <protection hidden="1"/>
    </xf>
    <xf numFmtId="3" fontId="7" fillId="4" borderId="10" xfId="0" applyNumberFormat="1" applyFont="1" applyFill="1" applyBorder="1" applyProtection="1">
      <alignment vertical="center"/>
      <protection hidden="1"/>
    </xf>
    <xf numFmtId="3" fontId="4" fillId="0" borderId="0" xfId="0" applyNumberFormat="1" applyFont="1" applyFill="1" applyAlignment="1" applyProtection="1">
      <alignment horizontal="left" vertical="center"/>
      <protection hidden="1"/>
    </xf>
    <xf numFmtId="3" fontId="6" fillId="0" borderId="0" xfId="0" applyNumberFormat="1" applyFont="1" applyFill="1" applyAlignment="1" applyProtection="1">
      <alignment horizontal="left" vertical="center"/>
      <protection hidden="1"/>
    </xf>
    <xf numFmtId="3" fontId="7" fillId="4" borderId="3" xfId="0" applyNumberFormat="1" applyFont="1" applyFill="1" applyBorder="1" applyAlignment="1" applyProtection="1">
      <alignment horizontal="center" vertical="center" shrinkToFit="1"/>
      <protection hidden="1"/>
    </xf>
    <xf numFmtId="3" fontId="7" fillId="4" borderId="4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4" xfId="0" applyFont="1" applyFill="1" applyBorder="1" applyAlignment="1" applyProtection="1">
      <alignment horizontal="center" vertical="center" shrinkToFit="1"/>
      <protection hidden="1"/>
    </xf>
    <xf numFmtId="0" fontId="7" fillId="4" borderId="5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3" fontId="5" fillId="0" borderId="0" xfId="0" applyNumberFormat="1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vertical="center" shrinkToFit="1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3" fontId="5" fillId="5" borderId="1" xfId="0" applyNumberFormat="1" applyFont="1" applyFill="1" applyBorder="1" applyProtection="1">
      <alignment vertical="center"/>
      <protection hidden="1"/>
    </xf>
    <xf numFmtId="0" fontId="5" fillId="5" borderId="1" xfId="0" applyFont="1" applyFill="1" applyBorder="1" applyProtection="1">
      <alignment vertical="center"/>
      <protection hidden="1"/>
    </xf>
    <xf numFmtId="3" fontId="5" fillId="5" borderId="7" xfId="0" applyNumberFormat="1" applyFont="1" applyFill="1" applyBorder="1" applyProtection="1">
      <alignment vertical="center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3" fontId="5" fillId="5" borderId="9" xfId="0" applyNumberFormat="1" applyFont="1" applyFill="1" applyBorder="1" applyProtection="1">
      <alignment vertical="center"/>
      <protection hidden="1"/>
    </xf>
    <xf numFmtId="3" fontId="5" fillId="5" borderId="10" xfId="0" applyNumberFormat="1" applyFont="1" applyFill="1" applyBorder="1" applyProtection="1">
      <alignment vertical="center"/>
      <protection hidden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19050</xdr:rowOff>
    </xdr:to>
    <xdr:sp macro="" textlink="">
      <xdr:nvSpPr>
        <xdr:cNvPr id="1038" name="AutoShape 14" descr="포스터">
          <a:extLst>
            <a:ext uri="{FF2B5EF4-FFF2-40B4-BE49-F238E27FC236}">
              <a16:creationId xmlns:a16="http://schemas.microsoft.com/office/drawing/2014/main" id="{D3DB215E-7902-4D68-ADE7-1B7921C29E06}"/>
            </a:ext>
          </a:extLst>
        </xdr:cNvPr>
        <xdr:cNvSpPr>
          <a:spLocks noChangeAspect="1" noChangeArrowheads="1"/>
        </xdr:cNvSpPr>
      </xdr:nvSpPr>
      <xdr:spPr bwMode="auto">
        <a:xfrm>
          <a:off x="69723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95250</xdr:rowOff>
    </xdr:to>
    <xdr:sp macro="" textlink="">
      <xdr:nvSpPr>
        <xdr:cNvPr id="1039" name="AutoShape 15" descr="포스터">
          <a:extLst>
            <a:ext uri="{FF2B5EF4-FFF2-40B4-BE49-F238E27FC236}">
              <a16:creationId xmlns:a16="http://schemas.microsoft.com/office/drawing/2014/main" id="{178D116D-229A-4D7A-A812-232911BDEA55}"/>
            </a:ext>
          </a:extLst>
        </xdr:cNvPr>
        <xdr:cNvSpPr>
          <a:spLocks noChangeAspect="1" noChangeArrowheads="1"/>
        </xdr:cNvSpPr>
      </xdr:nvSpPr>
      <xdr:spPr bwMode="auto">
        <a:xfrm>
          <a:off x="697230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742950</xdr:colOff>
      <xdr:row>0</xdr:row>
      <xdr:rowOff>276225</xdr:rowOff>
    </xdr:from>
    <xdr:to>
      <xdr:col>10</xdr:col>
      <xdr:colOff>1200150</xdr:colOff>
      <xdr:row>3</xdr:row>
      <xdr:rowOff>32025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9BEC47D-8277-4C70-A5AF-9A94F5672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0" y="276225"/>
          <a:ext cx="457200" cy="46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zna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CA1A-E2F0-454B-B9DE-6EF28C01ADA8}">
  <dimension ref="B1:M59"/>
  <sheetViews>
    <sheetView showGridLines="0" tabSelected="1" zoomScaleNormal="100" workbookViewId="0">
      <selection activeCell="F32" sqref="F32"/>
    </sheetView>
  </sheetViews>
  <sheetFormatPr defaultRowHeight="13.5" x14ac:dyDescent="0.3"/>
  <cols>
    <col min="1" max="1" width="2.5" style="4" bestFit="1" customWidth="1"/>
    <col min="2" max="2" width="24" style="4" bestFit="1" customWidth="1"/>
    <col min="3" max="14" width="16.25" style="4" customWidth="1"/>
    <col min="15" max="16384" width="9" style="4"/>
  </cols>
  <sheetData>
    <row r="1" spans="2:13" ht="22.5" customHeight="1" x14ac:dyDescent="0.3">
      <c r="B1" s="1" t="s">
        <v>31</v>
      </c>
      <c r="C1" s="2"/>
      <c r="D1" s="3" t="s">
        <v>32</v>
      </c>
      <c r="G1" s="5"/>
    </row>
    <row r="2" spans="2:13" ht="16.5" customHeight="1" x14ac:dyDescent="0.3">
      <c r="B2" s="6"/>
      <c r="C2" s="2"/>
      <c r="L2" s="7" t="s">
        <v>44</v>
      </c>
    </row>
    <row r="3" spans="2:13" ht="16.5" customHeight="1" x14ac:dyDescent="0.3">
      <c r="B3" s="8" t="s">
        <v>43</v>
      </c>
      <c r="C3" s="2"/>
      <c r="G3" s="5"/>
    </row>
    <row r="4" spans="2:13" ht="16.5" customHeight="1" x14ac:dyDescent="0.3">
      <c r="B4" s="9" t="s">
        <v>45</v>
      </c>
      <c r="C4" s="2"/>
    </row>
    <row r="5" spans="2:13" ht="16.5" customHeight="1" x14ac:dyDescent="0.3">
      <c r="B5" s="9" t="s">
        <v>46</v>
      </c>
      <c r="C5" s="2"/>
    </row>
    <row r="6" spans="2:13" ht="16.5" customHeight="1" thickBot="1" x14ac:dyDescent="0.35">
      <c r="B6" s="6"/>
      <c r="C6" s="2"/>
    </row>
    <row r="7" spans="2:13" ht="16.5" customHeight="1" thickBot="1" x14ac:dyDescent="0.35">
      <c r="B7" s="10" t="s">
        <v>37</v>
      </c>
      <c r="C7" s="11" t="s">
        <v>47</v>
      </c>
    </row>
    <row r="8" spans="2:13" ht="16.5" customHeight="1" x14ac:dyDescent="0.3">
      <c r="B8" s="12" t="s">
        <v>25</v>
      </c>
      <c r="C8" s="2"/>
    </row>
    <row r="9" spans="2:13" ht="16.5" customHeight="1" thickBot="1" x14ac:dyDescent="0.35">
      <c r="B9" s="12"/>
      <c r="C9" s="2"/>
    </row>
    <row r="10" spans="2:13" ht="16.5" customHeight="1" x14ac:dyDescent="0.3">
      <c r="B10" s="13" t="s">
        <v>0</v>
      </c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>
        <v>9</v>
      </c>
      <c r="L10" s="14">
        <v>10</v>
      </c>
      <c r="M10" s="15" t="s">
        <v>1</v>
      </c>
    </row>
    <row r="11" spans="2:13" ht="16.5" customHeight="1" x14ac:dyDescent="0.3">
      <c r="B11" s="16" t="s">
        <v>40</v>
      </c>
      <c r="C11" s="17" t="b">
        <v>1</v>
      </c>
      <c r="D11" s="18" t="b">
        <v>1</v>
      </c>
      <c r="E11" s="18" t="b">
        <v>1</v>
      </c>
      <c r="F11" s="18"/>
      <c r="G11" s="19"/>
      <c r="H11" s="19"/>
      <c r="I11" s="19"/>
      <c r="J11" s="19"/>
      <c r="K11" s="19"/>
      <c r="L11" s="19"/>
      <c r="M11" s="20">
        <f>COUNTIF(C11:L11,TRUE)</f>
        <v>3</v>
      </c>
    </row>
    <row r="12" spans="2:13" ht="16.5" customHeight="1" x14ac:dyDescent="0.3">
      <c r="B12" s="16" t="s">
        <v>21</v>
      </c>
      <c r="C12" s="21">
        <v>44197</v>
      </c>
      <c r="D12" s="21">
        <v>44197</v>
      </c>
      <c r="E12" s="21">
        <v>44197</v>
      </c>
      <c r="F12" s="21"/>
      <c r="G12" s="19"/>
      <c r="H12" s="19"/>
      <c r="I12" s="19"/>
      <c r="J12" s="19"/>
      <c r="K12" s="19"/>
      <c r="L12" s="19"/>
      <c r="M12" s="20" t="s">
        <v>48</v>
      </c>
    </row>
    <row r="13" spans="2:13" ht="16.5" customHeight="1" x14ac:dyDescent="0.3">
      <c r="B13" s="16" t="s">
        <v>22</v>
      </c>
      <c r="C13" s="21">
        <v>44561</v>
      </c>
      <c r="D13" s="21">
        <v>44561</v>
      </c>
      <c r="E13" s="21">
        <v>44561</v>
      </c>
      <c r="F13" s="21"/>
      <c r="G13" s="19"/>
      <c r="H13" s="19"/>
      <c r="I13" s="19"/>
      <c r="J13" s="19"/>
      <c r="K13" s="19"/>
      <c r="L13" s="19"/>
      <c r="M13" s="20" t="s">
        <v>48</v>
      </c>
    </row>
    <row r="14" spans="2:13" ht="16.5" customHeight="1" x14ac:dyDescent="0.3">
      <c r="B14" s="22" t="s">
        <v>38</v>
      </c>
      <c r="C14" s="17">
        <v>12000000</v>
      </c>
      <c r="D14" s="17"/>
      <c r="E14" s="17">
        <v>15600000</v>
      </c>
      <c r="F14" s="17"/>
      <c r="G14" s="23"/>
      <c r="H14" s="23"/>
      <c r="I14" s="23"/>
      <c r="J14" s="23"/>
      <c r="K14" s="23"/>
      <c r="L14" s="23"/>
      <c r="M14" s="20">
        <f>SUMIF($C$11:$L$11,TRUE,C14:L14)</f>
        <v>27600000</v>
      </c>
    </row>
    <row r="15" spans="2:13" ht="16.5" customHeight="1" x14ac:dyDescent="0.3">
      <c r="B15" s="22" t="s">
        <v>4</v>
      </c>
      <c r="C15" s="17">
        <v>150000000</v>
      </c>
      <c r="D15" s="17">
        <v>100000000</v>
      </c>
      <c r="E15" s="17">
        <v>350000000</v>
      </c>
      <c r="F15" s="17"/>
      <c r="G15" s="23"/>
      <c r="H15" s="23"/>
      <c r="I15" s="23"/>
      <c r="J15" s="23"/>
      <c r="K15" s="23"/>
      <c r="L15" s="23"/>
      <c r="M15" s="20">
        <f>SUMIF($C$11:$L$11,TRUE,C15:L15)</f>
        <v>600000000</v>
      </c>
    </row>
    <row r="16" spans="2:13" ht="16.5" customHeight="1" x14ac:dyDescent="0.3">
      <c r="B16" s="22" t="s">
        <v>5</v>
      </c>
      <c r="C16" s="17" t="b">
        <v>0</v>
      </c>
      <c r="D16" s="17" t="b">
        <v>0</v>
      </c>
      <c r="E16" s="17" t="b">
        <v>0</v>
      </c>
      <c r="F16" s="17"/>
      <c r="G16" s="23"/>
      <c r="H16" s="23"/>
      <c r="I16" s="23"/>
      <c r="J16" s="23"/>
      <c r="K16" s="23"/>
      <c r="L16" s="23"/>
      <c r="M16" s="20">
        <f>COUNTIFS(C16:L16,TRUE,C11:L11,TRUE)</f>
        <v>0</v>
      </c>
    </row>
    <row r="17" spans="2:13" ht="16.5" customHeight="1" x14ac:dyDescent="0.3">
      <c r="B17" s="22" t="s">
        <v>6</v>
      </c>
      <c r="C17" s="17" t="b">
        <v>1</v>
      </c>
      <c r="D17" s="17" t="b">
        <v>1</v>
      </c>
      <c r="E17" s="17" t="b">
        <v>1</v>
      </c>
      <c r="F17" s="17"/>
      <c r="G17" s="23"/>
      <c r="H17" s="23"/>
      <c r="I17" s="23"/>
      <c r="J17" s="23"/>
      <c r="K17" s="23"/>
      <c r="L17" s="23"/>
      <c r="M17" s="20">
        <f>COUNTIF(C17:L17,TRUE)</f>
        <v>3</v>
      </c>
    </row>
    <row r="18" spans="2:13" ht="16.5" customHeight="1" x14ac:dyDescent="0.3">
      <c r="B18" s="22" t="s">
        <v>7</v>
      </c>
      <c r="C18" s="17">
        <v>700000000</v>
      </c>
      <c r="D18" s="17">
        <v>500000000</v>
      </c>
      <c r="E18" s="17">
        <v>500000000</v>
      </c>
      <c r="F18" s="17"/>
      <c r="G18" s="23"/>
      <c r="H18" s="23"/>
      <c r="I18" s="23"/>
      <c r="J18" s="23"/>
      <c r="K18" s="23"/>
      <c r="L18" s="23"/>
      <c r="M18" s="20">
        <f>SUMIF($C$11:$L$11,TRUE,C18:L18)</f>
        <v>1700000000</v>
      </c>
    </row>
    <row r="19" spans="2:13" ht="16.5" customHeight="1" x14ac:dyDescent="0.3">
      <c r="B19" s="24" t="s">
        <v>26</v>
      </c>
      <c r="C19" s="25">
        <f t="shared" ref="C19:F19" si="0">IF(C11=TRUE,IF(C13-C12&gt;0,C13-C12+1,""),0)</f>
        <v>365</v>
      </c>
      <c r="D19" s="25">
        <f t="shared" si="0"/>
        <v>365</v>
      </c>
      <c r="E19" s="25">
        <f t="shared" si="0"/>
        <v>365</v>
      </c>
      <c r="F19" s="25">
        <f>IF(F11=TRUE,IF(F13-F12&gt;0,F13-F12+1,""),0)</f>
        <v>0</v>
      </c>
      <c r="G19" s="25">
        <f t="shared" ref="G19:L19" si="1">IF(G11=TRUE,IF(G13-G12&gt;0,G13-G12+1,""),0)</f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0</v>
      </c>
      <c r="M19" s="20"/>
    </row>
    <row r="20" spans="2:13" ht="16.5" customHeight="1" x14ac:dyDescent="0.3">
      <c r="B20" s="26" t="s">
        <v>39</v>
      </c>
      <c r="C20" s="27">
        <f t="shared" ref="C20:F20" si="2">IF($M$11&lt;=1,IF(C11=TRUE,IF(OR(C18&gt;900000000,C16),C14,0),0),IF(C11=TRUE,C14,0))</f>
        <v>12000000</v>
      </c>
      <c r="D20" s="27">
        <f t="shared" si="2"/>
        <v>0</v>
      </c>
      <c r="E20" s="27">
        <f t="shared" si="2"/>
        <v>15600000</v>
      </c>
      <c r="F20" s="27">
        <f>IF($M$11&lt;=1,IF(F11=TRUE,IF(OR(F18&gt;900000000,F16),F14,0),0),IF(F11=TRUE,F14,0))</f>
        <v>0</v>
      </c>
      <c r="G20" s="27">
        <f t="shared" ref="G20:L20" si="3">IF($M$11&lt;=1,IF(G11=TRUE,IF(OR(G18&gt;900000000,G16),G14,0),0),IF(G11=TRUE,G14,0))</f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8">
        <f>SUM(C20:L20)</f>
        <v>27600000</v>
      </c>
    </row>
    <row r="21" spans="2:13" ht="16.5" customHeight="1" x14ac:dyDescent="0.3">
      <c r="B21" s="26" t="s">
        <v>49</v>
      </c>
      <c r="C21" s="27" t="b">
        <f t="shared" ref="C21:L21" si="4">IFERROR(IF(AND(C11,C17),TRUE,FALSE),"")</f>
        <v>1</v>
      </c>
      <c r="D21" s="27" t="b">
        <f t="shared" si="4"/>
        <v>1</v>
      </c>
      <c r="E21" s="27" t="b">
        <f t="shared" si="4"/>
        <v>1</v>
      </c>
      <c r="F21" s="27" t="str">
        <f t="shared" si="4"/>
        <v/>
      </c>
      <c r="G21" s="27" t="str">
        <f t="shared" si="4"/>
        <v/>
      </c>
      <c r="H21" s="27" t="str">
        <f t="shared" si="4"/>
        <v/>
      </c>
      <c r="I21" s="27" t="str">
        <f t="shared" si="4"/>
        <v/>
      </c>
      <c r="J21" s="27" t="str">
        <f t="shared" si="4"/>
        <v/>
      </c>
      <c r="K21" s="27" t="str">
        <f t="shared" si="4"/>
        <v/>
      </c>
      <c r="L21" s="27" t="str">
        <f t="shared" si="4"/>
        <v/>
      </c>
      <c r="M21" s="28">
        <f>COUNTIF(C21:L21,TRUE)</f>
        <v>3</v>
      </c>
    </row>
    <row r="22" spans="2:13" ht="16.5" customHeight="1" x14ac:dyDescent="0.3">
      <c r="B22" s="26" t="s">
        <v>41</v>
      </c>
      <c r="C22" s="27">
        <f t="shared" ref="C22:E22" si="5">IF(C21=TRUE,C15*C19,0)</f>
        <v>54750000000</v>
      </c>
      <c r="D22" s="27">
        <f t="shared" si="5"/>
        <v>36500000000</v>
      </c>
      <c r="E22" s="27">
        <f t="shared" si="5"/>
        <v>127750000000</v>
      </c>
      <c r="F22" s="27">
        <f>IF(F21=TRUE,F15*F19,0)</f>
        <v>0</v>
      </c>
      <c r="G22" s="27">
        <f t="shared" ref="G22:L22" si="6">IF(G21=TRUE,G15*G19,0)</f>
        <v>0</v>
      </c>
      <c r="H22" s="27">
        <f t="shared" si="6"/>
        <v>0</v>
      </c>
      <c r="I22" s="27">
        <f t="shared" si="6"/>
        <v>0</v>
      </c>
      <c r="J22" s="27">
        <f t="shared" si="6"/>
        <v>0</v>
      </c>
      <c r="K22" s="27">
        <f t="shared" si="6"/>
        <v>0</v>
      </c>
      <c r="L22" s="27">
        <f t="shared" si="6"/>
        <v>0</v>
      </c>
      <c r="M22" s="28"/>
    </row>
    <row r="23" spans="2:13" ht="16.5" customHeight="1" thickBot="1" x14ac:dyDescent="0.35">
      <c r="B23" s="29" t="s">
        <v>27</v>
      </c>
      <c r="C23" s="30">
        <f t="shared" ref="C23:E23" si="7">IF(C21=TRUE,IFERROR(RANK(C22,$C$22:$L$22),""),"")</f>
        <v>2</v>
      </c>
      <c r="D23" s="30">
        <f t="shared" si="7"/>
        <v>3</v>
      </c>
      <c r="E23" s="30">
        <f t="shared" si="7"/>
        <v>1</v>
      </c>
      <c r="F23" s="30" t="str">
        <f>IF(F21=TRUE,IFERROR(RANK(F22,$C$22:$L$22),""),"")</f>
        <v/>
      </c>
      <c r="G23" s="30" t="str">
        <f t="shared" ref="G23:L23" si="8">IF(G21=TRUE,IFERROR(RANK(G22,$C$22:$L$22),""),"")</f>
        <v/>
      </c>
      <c r="H23" s="30" t="str">
        <f t="shared" si="8"/>
        <v/>
      </c>
      <c r="I23" s="30" t="str">
        <f t="shared" si="8"/>
        <v/>
      </c>
      <c r="J23" s="30" t="str">
        <f t="shared" si="8"/>
        <v/>
      </c>
      <c r="K23" s="30" t="str">
        <f t="shared" si="8"/>
        <v/>
      </c>
      <c r="L23" s="30" t="str">
        <f t="shared" si="8"/>
        <v/>
      </c>
      <c r="M23" s="31"/>
    </row>
    <row r="24" spans="2:13" ht="16.5" customHeight="1" x14ac:dyDescent="0.3">
      <c r="B24" s="6"/>
      <c r="C24" s="2"/>
    </row>
    <row r="25" spans="2:13" ht="16.5" customHeight="1" x14ac:dyDescent="0.3">
      <c r="B25" s="6"/>
      <c r="C25" s="2"/>
    </row>
    <row r="26" spans="2:13" ht="16.5" customHeight="1" x14ac:dyDescent="0.3">
      <c r="B26" s="10" t="s">
        <v>20</v>
      </c>
      <c r="C26" s="2"/>
    </row>
    <row r="27" spans="2:13" ht="16.5" customHeight="1" x14ac:dyDescent="0.3">
      <c r="B27" s="12" t="s">
        <v>33</v>
      </c>
      <c r="C27" s="2"/>
    </row>
    <row r="28" spans="2:13" ht="16.5" customHeight="1" thickBot="1" x14ac:dyDescent="0.35">
      <c r="B28" s="10"/>
      <c r="C28" s="2"/>
    </row>
    <row r="29" spans="2:13" ht="16.5" customHeight="1" x14ac:dyDescent="0.3">
      <c r="B29" s="32" t="s">
        <v>9</v>
      </c>
      <c r="C29" s="33">
        <v>300000000</v>
      </c>
      <c r="D29" s="34" t="s">
        <v>23</v>
      </c>
      <c r="J29" s="35" t="b">
        <v>1</v>
      </c>
    </row>
    <row r="30" spans="2:13" ht="16.5" customHeight="1" x14ac:dyDescent="0.3">
      <c r="B30" s="36" t="s">
        <v>10</v>
      </c>
      <c r="C30" s="37">
        <v>1.7999999999999999E-2</v>
      </c>
      <c r="D30" s="34" t="s">
        <v>24</v>
      </c>
      <c r="J30" s="35" t="b">
        <v>0</v>
      </c>
    </row>
    <row r="31" spans="2:13" ht="16.5" customHeight="1" x14ac:dyDescent="0.3">
      <c r="B31" s="36" t="s">
        <v>8</v>
      </c>
      <c r="C31" s="38" t="b">
        <f>IF(AND($M$21&gt;=3,$M$17&gt;=0,$M$18&gt;300000000),TRUE,FALSE)</f>
        <v>1</v>
      </c>
    </row>
    <row r="32" spans="2:13" ht="16.5" customHeight="1" thickBot="1" x14ac:dyDescent="0.35">
      <c r="B32" s="39" t="s">
        <v>28</v>
      </c>
      <c r="C32" s="40">
        <f>IF(C31,I58,0)</f>
        <v>3240000</v>
      </c>
    </row>
    <row r="33" spans="2:13" ht="16.5" customHeight="1" x14ac:dyDescent="0.3">
      <c r="B33" s="41"/>
      <c r="C33" s="2"/>
    </row>
    <row r="34" spans="2:13" ht="16.5" customHeight="1" x14ac:dyDescent="0.3">
      <c r="B34" s="6"/>
      <c r="C34" s="2"/>
    </row>
    <row r="35" spans="2:13" ht="16.5" customHeight="1" x14ac:dyDescent="0.3">
      <c r="B35" s="10" t="s">
        <v>30</v>
      </c>
      <c r="C35" s="2"/>
    </row>
    <row r="36" spans="2:13" ht="16.5" customHeight="1" x14ac:dyDescent="0.3">
      <c r="B36" s="12" t="s">
        <v>35</v>
      </c>
      <c r="C36" s="2"/>
    </row>
    <row r="37" spans="2:13" ht="16.5" customHeight="1" thickBot="1" x14ac:dyDescent="0.35">
      <c r="B37" s="12"/>
      <c r="C37" s="2"/>
    </row>
    <row r="38" spans="2:13" ht="16.5" customHeight="1" x14ac:dyDescent="0.3">
      <c r="B38" s="42" t="s">
        <v>0</v>
      </c>
      <c r="C38" s="43" t="s">
        <v>17</v>
      </c>
      <c r="D38" s="44" t="s">
        <v>18</v>
      </c>
      <c r="E38" s="45" t="s">
        <v>19</v>
      </c>
      <c r="F38" s="6"/>
      <c r="G38" s="6"/>
      <c r="H38" s="6"/>
      <c r="I38" s="6"/>
      <c r="J38" s="6"/>
      <c r="K38" s="6"/>
      <c r="L38" s="6"/>
      <c r="M38" s="6"/>
    </row>
    <row r="39" spans="2:13" ht="16.5" customHeight="1" x14ac:dyDescent="0.3">
      <c r="B39" s="16" t="s">
        <v>3</v>
      </c>
      <c r="C39" s="46">
        <f>IF(M11=1,M20,0)</f>
        <v>0</v>
      </c>
      <c r="D39" s="46">
        <f>IF(M11=2,M20,0)</f>
        <v>0</v>
      </c>
      <c r="E39" s="47">
        <f>IF(M11&gt;=3,M14,0)</f>
        <v>27600000</v>
      </c>
    </row>
    <row r="40" spans="2:13" ht="16.5" customHeight="1" x14ac:dyDescent="0.3">
      <c r="B40" s="16" t="s">
        <v>11</v>
      </c>
      <c r="C40" s="46">
        <v>0</v>
      </c>
      <c r="D40" s="48">
        <v>0</v>
      </c>
      <c r="E40" s="47">
        <f>C32</f>
        <v>3240000</v>
      </c>
    </row>
    <row r="41" spans="2:13" ht="16.5" customHeight="1" thickBot="1" x14ac:dyDescent="0.35">
      <c r="B41" s="49" t="s">
        <v>29</v>
      </c>
      <c r="C41" s="50">
        <f>SUM(C39:C40)</f>
        <v>0</v>
      </c>
      <c r="D41" s="50">
        <f>SUM(D39:D40)</f>
        <v>0</v>
      </c>
      <c r="E41" s="51">
        <f>SUM(E39:E40)</f>
        <v>30840000</v>
      </c>
    </row>
    <row r="42" spans="2:13" x14ac:dyDescent="0.3">
      <c r="B42" s="6"/>
      <c r="C42" s="2"/>
    </row>
    <row r="43" spans="2:13" ht="16.5" customHeight="1" x14ac:dyDescent="0.3">
      <c r="B43" s="41"/>
      <c r="C43" s="2"/>
    </row>
    <row r="44" spans="2:13" ht="16.5" customHeight="1" x14ac:dyDescent="0.3">
      <c r="B44" s="52" t="s">
        <v>36</v>
      </c>
      <c r="C44" s="2"/>
    </row>
    <row r="45" spans="2:13" ht="16.5" customHeight="1" x14ac:dyDescent="0.3">
      <c r="B45" s="53" t="s">
        <v>34</v>
      </c>
      <c r="C45" s="2"/>
    </row>
    <row r="46" spans="2:13" ht="16.5" customHeight="1" thickBot="1" x14ac:dyDescent="0.35">
      <c r="B46" s="53" t="s">
        <v>42</v>
      </c>
      <c r="C46" s="2"/>
    </row>
    <row r="47" spans="2:13" s="60" customFormat="1" ht="16.5" customHeight="1" x14ac:dyDescent="0.3">
      <c r="B47" s="54" t="s">
        <v>12</v>
      </c>
      <c r="C47" s="55" t="s">
        <v>4</v>
      </c>
      <c r="D47" s="56" t="s">
        <v>13</v>
      </c>
      <c r="E47" s="56" t="s">
        <v>14</v>
      </c>
      <c r="F47" s="56" t="s">
        <v>15</v>
      </c>
      <c r="G47" s="56" t="s">
        <v>2</v>
      </c>
      <c r="H47" s="56" t="s">
        <v>16</v>
      </c>
      <c r="I47" s="57" t="s">
        <v>11</v>
      </c>
      <c r="J47" s="58"/>
      <c r="K47" s="59"/>
      <c r="L47" s="58"/>
      <c r="M47" s="58"/>
    </row>
    <row r="48" spans="2:13" ht="16.5" customHeight="1" x14ac:dyDescent="0.3">
      <c r="B48" s="61">
        <v>1</v>
      </c>
      <c r="C48" s="62">
        <f t="shared" ref="C48:C57" si="9">SUMIF($C$23:$L$23,B48,$C$15:$L$15)</f>
        <v>350000000</v>
      </c>
      <c r="D48" s="62">
        <f>MIN(C48,C29)</f>
        <v>300000000</v>
      </c>
      <c r="E48" s="62">
        <f>C48-D48</f>
        <v>50000000</v>
      </c>
      <c r="F48" s="62">
        <f>C29-D48</f>
        <v>0</v>
      </c>
      <c r="G48" s="63">
        <f t="shared" ref="G48:G57" si="10">IFERROR(AVERAGEIF($C$23:$L$23,$B48,$C$19:$L$19),0)</f>
        <v>365</v>
      </c>
      <c r="H48" s="62">
        <f>E48*G48</f>
        <v>18250000000</v>
      </c>
      <c r="I48" s="64">
        <f>H48*60%/365*$C$30</f>
        <v>540000</v>
      </c>
      <c r="J48" s="2"/>
    </row>
    <row r="49" spans="2:9" ht="16.5" customHeight="1" x14ac:dyDescent="0.3">
      <c r="B49" s="61">
        <v>2</v>
      </c>
      <c r="C49" s="62">
        <f t="shared" si="9"/>
        <v>150000000</v>
      </c>
      <c r="D49" s="62">
        <f>MIN(C49,F48)</f>
        <v>0</v>
      </c>
      <c r="E49" s="62">
        <f>C49-D49</f>
        <v>150000000</v>
      </c>
      <c r="F49" s="62">
        <f>F48-D49</f>
        <v>0</v>
      </c>
      <c r="G49" s="63">
        <f t="shared" si="10"/>
        <v>365</v>
      </c>
      <c r="H49" s="62">
        <f t="shared" ref="H49:H57" si="11">E49*G49</f>
        <v>54750000000</v>
      </c>
      <c r="I49" s="64">
        <f t="shared" ref="I49:I57" si="12">H49*60%/365*$C$30</f>
        <v>1619999.9999999998</v>
      </c>
    </row>
    <row r="50" spans="2:9" ht="16.5" customHeight="1" x14ac:dyDescent="0.3">
      <c r="B50" s="61">
        <v>3</v>
      </c>
      <c r="C50" s="62">
        <f t="shared" si="9"/>
        <v>100000000</v>
      </c>
      <c r="D50" s="62">
        <f t="shared" ref="D50:D57" si="13">MIN(C50,F49)</f>
        <v>0</v>
      </c>
      <c r="E50" s="62">
        <f t="shared" ref="E50:E57" si="14">C50-D50</f>
        <v>100000000</v>
      </c>
      <c r="F50" s="62">
        <f t="shared" ref="F50:F57" si="15">F49-D50</f>
        <v>0</v>
      </c>
      <c r="G50" s="63">
        <f t="shared" si="10"/>
        <v>365</v>
      </c>
      <c r="H50" s="62">
        <f t="shared" si="11"/>
        <v>36500000000</v>
      </c>
      <c r="I50" s="64">
        <f t="shared" si="12"/>
        <v>1080000</v>
      </c>
    </row>
    <row r="51" spans="2:9" ht="16.5" customHeight="1" x14ac:dyDescent="0.3">
      <c r="B51" s="61">
        <v>4</v>
      </c>
      <c r="C51" s="62">
        <f t="shared" si="9"/>
        <v>0</v>
      </c>
      <c r="D51" s="62">
        <f t="shared" si="13"/>
        <v>0</v>
      </c>
      <c r="E51" s="62">
        <f t="shared" si="14"/>
        <v>0</v>
      </c>
      <c r="F51" s="62">
        <f t="shared" si="15"/>
        <v>0</v>
      </c>
      <c r="G51" s="63">
        <f t="shared" si="10"/>
        <v>0</v>
      </c>
      <c r="H51" s="62">
        <f t="shared" si="11"/>
        <v>0</v>
      </c>
      <c r="I51" s="64">
        <f t="shared" si="12"/>
        <v>0</v>
      </c>
    </row>
    <row r="52" spans="2:9" ht="16.5" customHeight="1" x14ac:dyDescent="0.3">
      <c r="B52" s="61">
        <v>5</v>
      </c>
      <c r="C52" s="62">
        <f t="shared" si="9"/>
        <v>0</v>
      </c>
      <c r="D52" s="62">
        <f t="shared" si="13"/>
        <v>0</v>
      </c>
      <c r="E52" s="62">
        <f t="shared" si="14"/>
        <v>0</v>
      </c>
      <c r="F52" s="62">
        <f t="shared" si="15"/>
        <v>0</v>
      </c>
      <c r="G52" s="63">
        <f t="shared" si="10"/>
        <v>0</v>
      </c>
      <c r="H52" s="62">
        <f t="shared" si="11"/>
        <v>0</v>
      </c>
      <c r="I52" s="64">
        <f t="shared" si="12"/>
        <v>0</v>
      </c>
    </row>
    <row r="53" spans="2:9" ht="16.5" customHeight="1" x14ac:dyDescent="0.3">
      <c r="B53" s="61">
        <v>6</v>
      </c>
      <c r="C53" s="62">
        <f t="shared" si="9"/>
        <v>0</v>
      </c>
      <c r="D53" s="62">
        <f t="shared" si="13"/>
        <v>0</v>
      </c>
      <c r="E53" s="62">
        <f t="shared" si="14"/>
        <v>0</v>
      </c>
      <c r="F53" s="62">
        <f t="shared" si="15"/>
        <v>0</v>
      </c>
      <c r="G53" s="63">
        <f t="shared" si="10"/>
        <v>0</v>
      </c>
      <c r="H53" s="62">
        <f t="shared" si="11"/>
        <v>0</v>
      </c>
      <c r="I53" s="64">
        <f t="shared" si="12"/>
        <v>0</v>
      </c>
    </row>
    <row r="54" spans="2:9" ht="16.5" customHeight="1" x14ac:dyDescent="0.3">
      <c r="B54" s="61">
        <v>7</v>
      </c>
      <c r="C54" s="62">
        <f t="shared" si="9"/>
        <v>0</v>
      </c>
      <c r="D54" s="62">
        <f t="shared" si="13"/>
        <v>0</v>
      </c>
      <c r="E54" s="62">
        <f t="shared" si="14"/>
        <v>0</v>
      </c>
      <c r="F54" s="62">
        <f t="shared" si="15"/>
        <v>0</v>
      </c>
      <c r="G54" s="63">
        <f t="shared" si="10"/>
        <v>0</v>
      </c>
      <c r="H54" s="62">
        <f t="shared" si="11"/>
        <v>0</v>
      </c>
      <c r="I54" s="64">
        <f t="shared" si="12"/>
        <v>0</v>
      </c>
    </row>
    <row r="55" spans="2:9" ht="16.5" customHeight="1" x14ac:dyDescent="0.3">
      <c r="B55" s="61">
        <v>8</v>
      </c>
      <c r="C55" s="62">
        <f t="shared" si="9"/>
        <v>0</v>
      </c>
      <c r="D55" s="62">
        <f t="shared" si="13"/>
        <v>0</v>
      </c>
      <c r="E55" s="62">
        <f t="shared" si="14"/>
        <v>0</v>
      </c>
      <c r="F55" s="62">
        <f t="shared" si="15"/>
        <v>0</v>
      </c>
      <c r="G55" s="63">
        <f t="shared" si="10"/>
        <v>0</v>
      </c>
      <c r="H55" s="62">
        <f t="shared" si="11"/>
        <v>0</v>
      </c>
      <c r="I55" s="64">
        <f t="shared" si="12"/>
        <v>0</v>
      </c>
    </row>
    <row r="56" spans="2:9" ht="16.5" customHeight="1" x14ac:dyDescent="0.3">
      <c r="B56" s="61">
        <v>9</v>
      </c>
      <c r="C56" s="62">
        <f t="shared" si="9"/>
        <v>0</v>
      </c>
      <c r="D56" s="62">
        <f t="shared" si="13"/>
        <v>0</v>
      </c>
      <c r="E56" s="62">
        <f t="shared" si="14"/>
        <v>0</v>
      </c>
      <c r="F56" s="62">
        <f t="shared" si="15"/>
        <v>0</v>
      </c>
      <c r="G56" s="63">
        <f t="shared" si="10"/>
        <v>0</v>
      </c>
      <c r="H56" s="62">
        <f t="shared" si="11"/>
        <v>0</v>
      </c>
      <c r="I56" s="64">
        <f t="shared" si="12"/>
        <v>0</v>
      </c>
    </row>
    <row r="57" spans="2:9" ht="16.5" customHeight="1" x14ac:dyDescent="0.3">
      <c r="B57" s="61">
        <v>10</v>
      </c>
      <c r="C57" s="62">
        <f t="shared" si="9"/>
        <v>0</v>
      </c>
      <c r="D57" s="62">
        <f t="shared" si="13"/>
        <v>0</v>
      </c>
      <c r="E57" s="62">
        <f t="shared" si="14"/>
        <v>0</v>
      </c>
      <c r="F57" s="62">
        <f t="shared" si="15"/>
        <v>0</v>
      </c>
      <c r="G57" s="63">
        <f t="shared" si="10"/>
        <v>0</v>
      </c>
      <c r="H57" s="62">
        <f t="shared" si="11"/>
        <v>0</v>
      </c>
      <c r="I57" s="64">
        <f t="shared" si="12"/>
        <v>0</v>
      </c>
    </row>
    <row r="58" spans="2:9" ht="16.5" customHeight="1" thickBot="1" x14ac:dyDescent="0.35">
      <c r="B58" s="65" t="s">
        <v>1</v>
      </c>
      <c r="C58" s="66">
        <f t="shared" ref="C58:I58" si="16">SUM(C48:C57)</f>
        <v>600000000</v>
      </c>
      <c r="D58" s="66">
        <f t="shared" si="16"/>
        <v>300000000</v>
      </c>
      <c r="E58" s="66">
        <f t="shared" si="16"/>
        <v>300000000</v>
      </c>
      <c r="F58" s="66">
        <f t="shared" si="16"/>
        <v>0</v>
      </c>
      <c r="G58" s="66">
        <f t="shared" si="16"/>
        <v>1095</v>
      </c>
      <c r="H58" s="66">
        <f t="shared" si="16"/>
        <v>109500000000</v>
      </c>
      <c r="I58" s="67">
        <f t="shared" si="16"/>
        <v>3240000</v>
      </c>
    </row>
    <row r="59" spans="2:9" ht="16.5" customHeight="1" x14ac:dyDescent="0.3">
      <c r="B59" s="6"/>
      <c r="C59" s="2"/>
    </row>
  </sheetData>
  <sheetProtection algorithmName="SHA-512" hashValue="8v5oc7+N5kjcQbC1ZuPf/hj1kaAHqitaY63/p62kAZcyM4H0C6jbfWYYQEc+N8yDCBiFsEZSd6MzDzoK7mgGfg==" saltValue="nceZUvDhw16nd3ujA+CV7w==" spinCount="100000" sheet="1" objects="1" scenarios="1"/>
  <phoneticPr fontId="2" type="noConversion"/>
  <dataValidations count="2">
    <dataValidation type="date" allowBlank="1" showInputMessage="1" showErrorMessage="1" sqref="C12:L13" xr:uid="{A8F9B5AA-BFD2-474E-BEA4-F358BD6E7B88}">
      <formula1>36161</formula1>
      <formula2>401404</formula2>
    </dataValidation>
    <dataValidation type="list" allowBlank="1" showInputMessage="1" showErrorMessage="1" sqref="C16:L17 C11:L11" xr:uid="{FF6572D9-4DA1-427F-81CA-216432979E03}">
      <formula1>$J$29:$J$30</formula1>
    </dataValidation>
  </dataValidations>
  <hyperlinks>
    <hyperlink ref="L2" r:id="rId1" display="비즈넵 홈페이지 바로가기" xr:uid="{52DB9E2A-9339-4C83-95AA-48B87BF91504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주택임대소득계산기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2021-08-29T02:57:42Z</dcterms:created>
  <dcterms:modified xsi:type="dcterms:W3CDTF">2021-08-30T01:17:10Z</dcterms:modified>
</cp:coreProperties>
</file>